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persons/person.xml" ContentType="application/vnd.ms-excel.person+xml"/>
  <Override PartName="/xl/calcChain.xml" ContentType="application/vnd.openxmlformats-officedocument.spreadsheetml.calcChain+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defaultThemeVersion="202300"/>
  <mc:AlternateContent xmlns:mc="http://schemas.openxmlformats.org/markup-compatibility/2006">
    <mc:Choice Requires="x15">
      <x15ac:absPath xmlns:x15ac="http://schemas.microsoft.com/office/spreadsheetml/2010/11/ac" url="https://my.avivaworld.com/personal/a224519_avivagroup_com/Documents/Dave's folder/Work/HNW/Calculators/Tidy/"/>
    </mc:Choice>
  </mc:AlternateContent>
  <xr:revisionPtr revIDLastSave="87" documentId="8_{5E41CC63-B037-4D2B-9D22-45ADF855B7C8}" xr6:coauthVersionLast="47" xr6:coauthVersionMax="47" xr10:uidLastSave="{424E8CD2-919A-45D7-9109-6F4E2530BE04}"/>
  <workbookProtection workbookAlgorithmName="SHA-512" workbookHashValue="RCUCjIe6m2zVMdi+5QX39AoImkN3677S9jqo0qphroL0rpT5m2AxV5AdtcYy+jBcSXFMU9Xs6btIK0LFwBRgcw==" workbookSaltValue="9I4YPugEYEenn8zCqGuMKQ==" workbookSpinCount="100000" lockStructure="1"/>
  <bookViews>
    <workbookView xWindow="-120" yWindow="-120" windowWidth="29040" windowHeight="15720" xr2:uid="{3C582F78-6B5F-4EB8-878C-938FAA514E92}"/>
  </bookViews>
  <sheets>
    <sheet name="Sheet1"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D20" i="1" l="1"/>
  <c r="D19" i="1"/>
  <c r="E46" i="1"/>
  <c r="F44" i="1"/>
  <c r="F35" i="1"/>
  <c r="F33" i="1"/>
  <c r="F34" i="1"/>
  <c r="F32" i="1"/>
  <c r="F19" i="1"/>
  <c r="D31" i="1"/>
  <c r="E31" i="1" s="1"/>
  <c r="D30" i="1"/>
  <c r="E30" i="1" s="1"/>
  <c r="D29" i="1"/>
  <c r="E29" i="1" s="1"/>
  <c r="F23" i="1"/>
  <c r="E24" i="1"/>
  <c r="F30" i="1" s="1"/>
  <c r="F22" i="1"/>
  <c r="F21" i="1"/>
  <c r="F20" i="1"/>
  <c r="D23" i="1"/>
  <c r="D22" i="1"/>
  <c r="D21" i="1"/>
  <c r="D24" i="1"/>
  <c r="D35" i="1" l="1"/>
  <c r="E35" i="1" s="1"/>
  <c r="F29" i="1"/>
  <c r="D33" i="1"/>
  <c r="E33" i="1" s="1"/>
  <c r="F31" i="1"/>
  <c r="D32" i="1"/>
  <c r="E32" i="1" s="1"/>
  <c r="D34" i="1"/>
  <c r="E34" i="1" s="1"/>
  <c r="F24" i="1"/>
  <c r="E48" i="1" s="1"/>
  <c r="E50" i="1" s="1"/>
  <c r="F36" i="1" l="1"/>
  <c r="E38" i="1" s="1"/>
</calcChain>
</file>

<file path=xl/sharedStrings.xml><?xml version="1.0" encoding="utf-8"?>
<sst xmlns="http://schemas.openxmlformats.org/spreadsheetml/2006/main" count="36" uniqueCount="32">
  <si>
    <t>For intermediary use only</t>
  </si>
  <si>
    <t>Initial IHT liability on gift</t>
  </si>
  <si>
    <t>Monthly or annual premiums</t>
  </si>
  <si>
    <t>Cover structure</t>
  </si>
  <si>
    <t>Level Term</t>
  </si>
  <si>
    <t>Cover amount</t>
  </si>
  <si>
    <t>Cost over term</t>
  </si>
  <si>
    <t>3 years</t>
  </si>
  <si>
    <t>4 years</t>
  </si>
  <si>
    <t>5 years</t>
  </si>
  <si>
    <t>6 years</t>
  </si>
  <si>
    <t>7 years</t>
  </si>
  <si>
    <t>Total</t>
  </si>
  <si>
    <t>Monthly</t>
  </si>
  <si>
    <t>Cover/cost per year</t>
  </si>
  <si>
    <t>Year</t>
  </si>
  <si>
    <t>-</t>
  </si>
  <si>
    <t>Cost of cover as % of IHT liability</t>
  </si>
  <si>
    <t>Premium*</t>
  </si>
  <si>
    <t>*Total premium will reduce each year from year 4 onwards</t>
  </si>
  <si>
    <t>Aviva vs competitors GIV product</t>
  </si>
  <si>
    <t>Competitor premium</t>
  </si>
  <si>
    <t>Competitor total cost of cover</t>
  </si>
  <si>
    <t>Aviva total cost of cover</t>
  </si>
  <si>
    <t>Total cost difference with Aviva</t>
  </si>
  <si>
    <t>Please complete all blue fields</t>
  </si>
  <si>
    <t xml:space="preserve">IHT Liability </t>
  </si>
  <si>
    <t>These figures are for illustrative purposes only and are not guaranteed. They are based on the information and figures you provide as well as Aviva’s understanding of current legislation and tax rates.  Actual figures may vary and the calculators should only be used as a general guide. Tax rules may change in the future. Tax treatment will depend on individual circumstances.  Aviva accepts no responsibility for errors, inaccuracies, omissions or inconsistencies in the output or for any decisions or actions taken as a result.</t>
  </si>
  <si>
    <t>Gift inter vivos Calculator</t>
  </si>
  <si>
    <t>Gift inter vivos with Aviva</t>
  </si>
  <si>
    <t>Aviva Life &amp; Pensions UK Limited Registered in England and Wales No 3253947. Aviva, Wellington Row, York, YO90 1WR. Authorised by the Prudential Regulation Authority and regulated by the Financial Conduct Authority and the Prudential Regulation Authority. Firm reference number 185896
PT151720 06/2026</t>
  </si>
  <si>
    <t>Calculate the Level Term cover required to mirror the reducing inheritance tax (IHT) liability on a gift, and compare the overall cost with Aviva against a competitor's gift inter vivos (GIV) product.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</si>
</sst>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4" formatCode="_-&quot;£&quot;* #,##0.00_-;\-&quot;£&quot;* #,##0.00_-;_-&quot;£&quot;* &quot;-&quot;??_-;_-@_-"/>
    <numFmt numFmtId="164" formatCode="_-&quot;£&quot;* #,##0_-;\-&quot;£&quot;* #,##0_-;_-&quot;£&quot;* &quot;-&quot;??_-;_-@_-"/>
  </numFmts>
  <fonts count="8" x14ac:knownFonts="1">
    <font>
      <sz val="11"/>
      <color theme="1"/>
      <name val="Aptos Narrow"/>
      <family val="2"/>
      <scheme val="minor"/>
    </font>
    <font>
      <sz val="11"/>
      <color theme="1"/>
      <name val="Aptos Narrow"/>
      <family val="2"/>
      <scheme val="minor"/>
    </font>
    <font>
      <sz val="11"/>
      <color theme="0"/>
      <name val="Aptos Narrow"/>
      <family val="2"/>
      <scheme val="minor"/>
    </font>
    <font>
      <b/>
      <sz val="11"/>
      <color theme="0"/>
      <name val="Aptos Narrow"/>
      <family val="2"/>
      <scheme val="minor"/>
    </font>
    <font>
      <b/>
      <sz val="11"/>
      <color theme="1"/>
      <name val="Aptos Narrow"/>
      <family val="2"/>
      <scheme val="minor"/>
    </font>
    <font>
      <b/>
      <sz val="18"/>
      <color theme="1"/>
      <name val="Aptos Narrow"/>
      <family val="2"/>
      <scheme val="minor"/>
    </font>
    <font>
      <sz val="12"/>
      <color theme="1"/>
      <name val="Aptos Narrow"/>
      <family val="2"/>
      <scheme val="minor"/>
    </font>
    <font>
      <sz val="9"/>
      <color theme="1"/>
      <name val="Aptos Narrow"/>
      <family val="2"/>
      <scheme val="minor"/>
    </font>
  </fonts>
  <fills count="7">
    <fill>
      <patternFill patternType="none"/>
    </fill>
    <fill>
      <patternFill patternType="gray125"/>
    </fill>
    <fill>
      <patternFill patternType="solid">
        <fgColor theme="3" tint="0.89999084444715716"/>
        <bgColor indexed="64"/>
      </patternFill>
    </fill>
    <fill>
      <patternFill patternType="solid">
        <fgColor rgb="FF002060"/>
        <bgColor indexed="64"/>
      </patternFill>
    </fill>
    <fill>
      <patternFill patternType="solid">
        <fgColor theme="0"/>
        <bgColor indexed="64"/>
      </patternFill>
    </fill>
    <fill>
      <patternFill patternType="solid">
        <fgColor theme="0" tint="-0.249977111117893"/>
        <bgColor indexed="64"/>
      </patternFill>
    </fill>
    <fill>
      <patternFill patternType="solid">
        <fgColor theme="5" tint="0.79998168889431442"/>
        <bgColor indexed="64"/>
      </patternFill>
    </fill>
  </fills>
  <borders count="14">
    <border>
      <left/>
      <right/>
      <top/>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thin">
        <color indexed="64"/>
      </left>
      <right style="thin">
        <color indexed="64"/>
      </right>
      <top style="thin">
        <color indexed="64"/>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s>
  <cellStyleXfs count="3">
    <xf numFmtId="0" fontId="0" fillId="0" borderId="0"/>
    <xf numFmtId="44" fontId="1" fillId="0" borderId="0" applyFont="0" applyFill="0" applyBorder="0" applyAlignment="0" applyProtection="0"/>
    <xf numFmtId="9" fontId="1" fillId="0" borderId="0" applyFont="0" applyFill="0" applyBorder="0" applyAlignment="0" applyProtection="0"/>
  </cellStyleXfs>
  <cellXfs count="32">
    <xf numFmtId="0" fontId="0" fillId="0" borderId="0" xfId="0"/>
    <xf numFmtId="0" fontId="0" fillId="5" borderId="0" xfId="0" applyFill="1" applyProtection="1"/>
    <xf numFmtId="0" fontId="0" fillId="4" borderId="2" xfId="0" applyFill="1" applyBorder="1" applyProtection="1"/>
    <xf numFmtId="0" fontId="0" fillId="4" borderId="3" xfId="0" applyFill="1" applyBorder="1" applyProtection="1"/>
    <xf numFmtId="0" fontId="0" fillId="4" borderId="4" xfId="0" applyFill="1" applyBorder="1" applyProtection="1"/>
    <xf numFmtId="0" fontId="0" fillId="4" borderId="5" xfId="0" applyFill="1" applyBorder="1" applyProtection="1"/>
    <xf numFmtId="0" fontId="4" fillId="4" borderId="0" xfId="0" applyFont="1" applyFill="1" applyProtection="1"/>
    <xf numFmtId="0" fontId="0" fillId="4" borderId="0" xfId="0" applyFill="1" applyProtection="1"/>
    <xf numFmtId="0" fontId="0" fillId="4" borderId="6" xfId="0" applyFill="1" applyBorder="1" applyProtection="1"/>
    <xf numFmtId="0" fontId="5" fillId="4" borderId="0" xfId="0" applyFont="1" applyFill="1" applyProtection="1"/>
    <xf numFmtId="0" fontId="6" fillId="4" borderId="0" xfId="0" applyFont="1" applyFill="1" applyAlignment="1" applyProtection="1">
      <alignment horizontal="left" wrapText="1"/>
    </xf>
    <xf numFmtId="0" fontId="2" fillId="3" borderId="0" xfId="0" applyFont="1" applyFill="1" applyAlignment="1" applyProtection="1">
      <alignment vertical="center"/>
    </xf>
    <xf numFmtId="0" fontId="2" fillId="3" borderId="0" xfId="0" applyFont="1" applyFill="1" applyProtection="1"/>
    <xf numFmtId="0" fontId="3" fillId="3" borderId="10" xfId="0" applyFont="1" applyFill="1" applyBorder="1" applyProtection="1"/>
    <xf numFmtId="0" fontId="0" fillId="4" borderId="10" xfId="0" applyFill="1" applyBorder="1" applyProtection="1"/>
    <xf numFmtId="164" fontId="0" fillId="4" borderId="10" xfId="1" applyNumberFormat="1" applyFont="1" applyFill="1" applyBorder="1" applyProtection="1"/>
    <xf numFmtId="10" fontId="0" fillId="4" borderId="10" xfId="2" applyNumberFormat="1" applyFont="1" applyFill="1" applyBorder="1" applyProtection="1"/>
    <xf numFmtId="164" fontId="0" fillId="4" borderId="10" xfId="0" applyNumberFormat="1" applyFill="1" applyBorder="1" applyProtection="1"/>
    <xf numFmtId="164" fontId="0" fillId="4" borderId="0" xfId="0" applyNumberFormat="1" applyFill="1" applyProtection="1"/>
    <xf numFmtId="0" fontId="0" fillId="6" borderId="11" xfId="0" applyFill="1" applyBorder="1" applyAlignment="1" applyProtection="1">
      <alignment horizontal="left" vertical="center" wrapText="1"/>
    </xf>
    <xf numFmtId="0" fontId="0" fillId="6" borderId="12" xfId="0" applyFill="1" applyBorder="1" applyAlignment="1" applyProtection="1">
      <alignment horizontal="left" vertical="center" wrapText="1"/>
    </xf>
    <xf numFmtId="0" fontId="0" fillId="6" borderId="13" xfId="0" applyFill="1" applyBorder="1" applyAlignment="1" applyProtection="1">
      <alignment horizontal="left" vertical="center" wrapText="1"/>
    </xf>
    <xf numFmtId="0" fontId="0" fillId="4" borderId="6" xfId="0" applyFill="1" applyBorder="1" applyAlignment="1" applyProtection="1">
      <alignment vertical="center" wrapText="1"/>
    </xf>
    <xf numFmtId="0" fontId="0" fillId="4" borderId="0" xfId="0" applyFill="1" applyAlignment="1" applyProtection="1">
      <alignment horizontal="left" vertical="center" wrapText="1"/>
    </xf>
    <xf numFmtId="0" fontId="7" fillId="4" borderId="0" xfId="0" applyFont="1" applyFill="1" applyAlignment="1" applyProtection="1">
      <alignment horizontal="left" vertical="top" wrapText="1"/>
    </xf>
    <xf numFmtId="0" fontId="0" fillId="4" borderId="7" xfId="0" applyFill="1" applyBorder="1" applyProtection="1"/>
    <xf numFmtId="0" fontId="0" fillId="4" borderId="8" xfId="0" applyFill="1" applyBorder="1" applyProtection="1"/>
    <xf numFmtId="0" fontId="0" fillId="4" borderId="9" xfId="0" applyFill="1" applyBorder="1" applyProtection="1"/>
    <xf numFmtId="44" fontId="0" fillId="2" borderId="1" xfId="1" applyFont="1" applyFill="1" applyBorder="1" applyProtection="1">
      <protection locked="0"/>
    </xf>
    <xf numFmtId="0" fontId="0" fillId="2" borderId="1" xfId="0" applyFill="1" applyBorder="1" applyProtection="1">
      <protection locked="0"/>
    </xf>
    <xf numFmtId="164" fontId="0" fillId="2" borderId="10" xfId="1" applyNumberFormat="1" applyFont="1" applyFill="1" applyBorder="1" applyProtection="1">
      <protection locked="0"/>
    </xf>
    <xf numFmtId="0" fontId="0" fillId="2" borderId="10" xfId="0" applyFill="1" applyBorder="1" applyProtection="1">
      <protection locked="0"/>
    </xf>
  </cellXfs>
  <cellStyles count="3">
    <cellStyle name="Currency" xfId="1" builtinId="4"/>
    <cellStyle name="Normal" xfId="0" builtinId="0"/>
    <cellStyle name="Percent" xfId="2"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alcChain" Target="calcChain.xml"/><Relationship Id="rId5" Type="http://schemas.microsoft.com/office/2017/10/relationships/person" Target="persons/perso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5</xdr:col>
      <xdr:colOff>0</xdr:colOff>
      <xdr:row>2</xdr:row>
      <xdr:rowOff>0</xdr:rowOff>
    </xdr:from>
    <xdr:to>
      <xdr:col>5</xdr:col>
      <xdr:colOff>1314657</xdr:colOff>
      <xdr:row>3</xdr:row>
      <xdr:rowOff>247708</xdr:rowOff>
    </xdr:to>
    <xdr:pic>
      <xdr:nvPicPr>
        <xdr:cNvPr id="2" name="Picture 1">
          <a:extLst>
            <a:ext uri="{FF2B5EF4-FFF2-40B4-BE49-F238E27FC236}">
              <a16:creationId xmlns:a16="http://schemas.microsoft.com/office/drawing/2014/main" id="{D0C49E40-672D-5238-3CAA-57F5AB097A0E}"/>
            </a:ext>
          </a:extLst>
        </xdr:cNvPr>
        <xdr:cNvPicPr>
          <a:picLocks noChangeAspect="1"/>
        </xdr:cNvPicPr>
      </xdr:nvPicPr>
      <xdr:blipFill>
        <a:blip xmlns:r="http://schemas.openxmlformats.org/officeDocument/2006/relationships" r:embed="rId1"/>
        <a:stretch>
          <a:fillRect/>
        </a:stretch>
      </xdr:blipFill>
      <xdr:spPr>
        <a:xfrm>
          <a:off x="3429000" y="371475"/>
          <a:ext cx="1486107" cy="419158"/>
        </a:xfrm>
        <a:prstGeom prst="rect">
          <a:avLst/>
        </a:prstGeom>
      </xdr:spPr>
    </xdr:pic>
    <xdr:clientData/>
  </xdr:twoCellAnchor>
</xdr:wsDr>
</file>

<file path=xl/persons/person.xml><?xml version="1.0" encoding="utf-8"?>
<personList xmlns="http://schemas.microsoft.com/office/spreadsheetml/2018/threadedcomments" xmlns:x="http://schemas.openxmlformats.org/spreadsheetml/2006/main"/>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B74C185-22D6-4F2A-9E6E-8262DEB6F0B4}">
  <sheetPr>
    <pageSetUpPr fitToPage="1"/>
  </sheetPr>
  <dimension ref="B1:G55"/>
  <sheetViews>
    <sheetView tabSelected="1" workbookViewId="0">
      <selection activeCell="E23" sqref="E23"/>
    </sheetView>
  </sheetViews>
  <sheetFormatPr defaultRowHeight="15" x14ac:dyDescent="0.25"/>
  <cols>
    <col min="1" max="1" width="9.140625" style="1"/>
    <col min="2" max="2" width="3.42578125" style="1" customWidth="1"/>
    <col min="3" max="6" width="20.85546875" style="1" customWidth="1"/>
    <col min="7" max="7" width="4.5703125" style="1" customWidth="1"/>
    <col min="8" max="16384" width="9.140625" style="1"/>
  </cols>
  <sheetData>
    <row r="1" spans="2:7" ht="15.75" thickBot="1" x14ac:dyDescent="0.3"/>
    <row r="2" spans="2:7" x14ac:dyDescent="0.25">
      <c r="B2" s="2"/>
      <c r="C2" s="3"/>
      <c r="D2" s="3"/>
      <c r="E2" s="3"/>
      <c r="F2" s="3"/>
      <c r="G2" s="4"/>
    </row>
    <row r="3" spans="2:7" x14ac:dyDescent="0.25">
      <c r="B3" s="5"/>
      <c r="C3" s="6" t="s">
        <v>0</v>
      </c>
      <c r="D3" s="7"/>
      <c r="E3" s="7"/>
      <c r="F3" s="7"/>
      <c r="G3" s="8"/>
    </row>
    <row r="4" spans="2:7" ht="24" x14ac:dyDescent="0.4">
      <c r="B4" s="5"/>
      <c r="C4" s="9" t="s">
        <v>28</v>
      </c>
      <c r="D4" s="7"/>
      <c r="E4" s="7"/>
      <c r="F4" s="7"/>
      <c r="G4" s="8"/>
    </row>
    <row r="5" spans="2:7" x14ac:dyDescent="0.25">
      <c r="B5" s="5"/>
      <c r="C5" s="7"/>
      <c r="D5" s="7"/>
      <c r="E5" s="7"/>
      <c r="F5" s="7"/>
      <c r="G5" s="8"/>
    </row>
    <row r="6" spans="2:7" ht="50.25" customHeight="1" x14ac:dyDescent="0.25">
      <c r="B6" s="5"/>
      <c r="C6" s="10" t="s">
        <v>31</v>
      </c>
      <c r="D6" s="10"/>
      <c r="E6" s="10"/>
      <c r="F6" s="10"/>
      <c r="G6" s="8"/>
    </row>
    <row r="7" spans="2:7" ht="14.25" customHeight="1" x14ac:dyDescent="0.25">
      <c r="B7" s="5"/>
      <c r="C7" s="7"/>
      <c r="D7" s="7"/>
      <c r="E7" s="7"/>
      <c r="F7" s="7"/>
      <c r="G7" s="8"/>
    </row>
    <row r="8" spans="2:7" x14ac:dyDescent="0.25">
      <c r="B8" s="5"/>
      <c r="C8" s="7" t="s">
        <v>25</v>
      </c>
      <c r="D8" s="7"/>
      <c r="E8" s="7"/>
      <c r="F8" s="7"/>
      <c r="G8" s="8"/>
    </row>
    <row r="9" spans="2:7" x14ac:dyDescent="0.25">
      <c r="B9" s="5"/>
      <c r="C9" s="7"/>
      <c r="D9" s="7"/>
      <c r="E9" s="7"/>
      <c r="F9" s="7"/>
      <c r="G9" s="8"/>
    </row>
    <row r="10" spans="2:7" ht="24" customHeight="1" x14ac:dyDescent="0.25">
      <c r="B10" s="5"/>
      <c r="C10" s="11" t="s">
        <v>29</v>
      </c>
      <c r="D10" s="12"/>
      <c r="E10" s="12"/>
      <c r="F10" s="12"/>
      <c r="G10" s="8"/>
    </row>
    <row r="11" spans="2:7" ht="15.75" thickBot="1" x14ac:dyDescent="0.3">
      <c r="B11" s="5"/>
      <c r="C11" s="7"/>
      <c r="D11" s="7"/>
      <c r="E11" s="7"/>
      <c r="F11" s="7"/>
      <c r="G11" s="8"/>
    </row>
    <row r="12" spans="2:7" ht="15.75" thickBot="1" x14ac:dyDescent="0.3">
      <c r="B12" s="5"/>
      <c r="C12" s="7" t="s">
        <v>1</v>
      </c>
      <c r="D12" s="7"/>
      <c r="E12" s="28">
        <v>500000</v>
      </c>
      <c r="F12" s="7"/>
      <c r="G12" s="8"/>
    </row>
    <row r="13" spans="2:7" ht="15.75" thickBot="1" x14ac:dyDescent="0.3">
      <c r="B13" s="5"/>
      <c r="C13" s="7"/>
      <c r="D13" s="7"/>
      <c r="E13" s="7"/>
      <c r="F13" s="7"/>
      <c r="G13" s="8"/>
    </row>
    <row r="14" spans="2:7" ht="15.75" thickBot="1" x14ac:dyDescent="0.3">
      <c r="B14" s="5"/>
      <c r="C14" s="7" t="s">
        <v>2</v>
      </c>
      <c r="D14" s="7"/>
      <c r="E14" s="29" t="s">
        <v>13</v>
      </c>
      <c r="F14" s="7"/>
      <c r="G14" s="8"/>
    </row>
    <row r="15" spans="2:7" x14ac:dyDescent="0.25">
      <c r="B15" s="5"/>
      <c r="C15" s="7"/>
      <c r="D15" s="7"/>
      <c r="E15" s="7"/>
      <c r="F15" s="7"/>
      <c r="G15" s="8"/>
    </row>
    <row r="16" spans="2:7" x14ac:dyDescent="0.25">
      <c r="B16" s="5"/>
      <c r="C16" s="7" t="s">
        <v>3</v>
      </c>
      <c r="D16" s="7"/>
      <c r="E16" s="7"/>
      <c r="F16" s="7"/>
      <c r="G16" s="8"/>
    </row>
    <row r="17" spans="2:7" x14ac:dyDescent="0.25">
      <c r="B17" s="5"/>
      <c r="C17" s="7"/>
      <c r="D17" s="7"/>
      <c r="E17" s="7"/>
      <c r="F17" s="7"/>
      <c r="G17" s="8"/>
    </row>
    <row r="18" spans="2:7" x14ac:dyDescent="0.25">
      <c r="B18" s="5"/>
      <c r="C18" s="13" t="s">
        <v>4</v>
      </c>
      <c r="D18" s="13" t="s">
        <v>5</v>
      </c>
      <c r="E18" s="13" t="s">
        <v>18</v>
      </c>
      <c r="F18" s="13" t="s">
        <v>6</v>
      </c>
      <c r="G18" s="8"/>
    </row>
    <row r="19" spans="2:7" x14ac:dyDescent="0.25">
      <c r="B19" s="5"/>
      <c r="C19" s="14" t="s">
        <v>7</v>
      </c>
      <c r="D19" s="15">
        <f>E12/5</f>
        <v>100000</v>
      </c>
      <c r="E19" s="30">
        <v>15</v>
      </c>
      <c r="F19" s="15">
        <f>IF(E14="Annual",E19*3,IF(E14="Monthly",E19*36))</f>
        <v>540</v>
      </c>
      <c r="G19" s="8"/>
    </row>
    <row r="20" spans="2:7" x14ac:dyDescent="0.25">
      <c r="B20" s="5"/>
      <c r="C20" s="14" t="s">
        <v>8</v>
      </c>
      <c r="D20" s="15">
        <f>E12/5</f>
        <v>100000</v>
      </c>
      <c r="E20" s="30">
        <v>20</v>
      </c>
      <c r="F20" s="15">
        <f>IF(E14="Annual",E20*4,IF(E14="Monthly",E20*48))</f>
        <v>960</v>
      </c>
      <c r="G20" s="8"/>
    </row>
    <row r="21" spans="2:7" x14ac:dyDescent="0.25">
      <c r="B21" s="5"/>
      <c r="C21" s="14" t="s">
        <v>9</v>
      </c>
      <c r="D21" s="15">
        <f>E12/5</f>
        <v>100000</v>
      </c>
      <c r="E21" s="30">
        <v>25</v>
      </c>
      <c r="F21" s="15">
        <f>IF(E14="Annual",E21*5,IF(E14="Monthly",E21*60))</f>
        <v>1500</v>
      </c>
      <c r="G21" s="8"/>
    </row>
    <row r="22" spans="2:7" x14ac:dyDescent="0.25">
      <c r="B22" s="5"/>
      <c r="C22" s="14" t="s">
        <v>10</v>
      </c>
      <c r="D22" s="15">
        <f>E12/5</f>
        <v>100000</v>
      </c>
      <c r="E22" s="30">
        <v>30</v>
      </c>
      <c r="F22" s="15">
        <f>IF(E14="Annual",E22*6,IF(E14="Monthly",E22*72))</f>
        <v>2160</v>
      </c>
      <c r="G22" s="8"/>
    </row>
    <row r="23" spans="2:7" x14ac:dyDescent="0.25">
      <c r="B23" s="5"/>
      <c r="C23" s="14" t="s">
        <v>11</v>
      </c>
      <c r="D23" s="15">
        <f>E12/5</f>
        <v>100000</v>
      </c>
      <c r="E23" s="30">
        <v>35</v>
      </c>
      <c r="F23" s="15">
        <f>IF(E14="Annual",E23*7,IF(E14="Monthly",E23*84))</f>
        <v>2940</v>
      </c>
      <c r="G23" s="8"/>
    </row>
    <row r="24" spans="2:7" x14ac:dyDescent="0.25">
      <c r="B24" s="5"/>
      <c r="C24" s="14" t="s">
        <v>12</v>
      </c>
      <c r="D24" s="15">
        <f>E12</f>
        <v>500000</v>
      </c>
      <c r="E24" s="15">
        <f>SUM(E19:E23)</f>
        <v>125</v>
      </c>
      <c r="F24" s="15">
        <f>SUM(F19:F23)</f>
        <v>8100</v>
      </c>
      <c r="G24" s="8"/>
    </row>
    <row r="25" spans="2:7" x14ac:dyDescent="0.25">
      <c r="B25" s="5"/>
      <c r="C25" s="7"/>
      <c r="D25" s="7"/>
      <c r="E25" s="7"/>
      <c r="F25" s="7"/>
      <c r="G25" s="8"/>
    </row>
    <row r="26" spans="2:7" x14ac:dyDescent="0.25">
      <c r="B26" s="5"/>
      <c r="C26" s="7" t="s">
        <v>14</v>
      </c>
      <c r="D26" s="7"/>
      <c r="E26" s="7"/>
      <c r="F26" s="7"/>
      <c r="G26" s="8"/>
    </row>
    <row r="27" spans="2:7" x14ac:dyDescent="0.25">
      <c r="B27" s="5"/>
      <c r="C27" s="7"/>
      <c r="D27" s="7"/>
      <c r="E27" s="7"/>
      <c r="F27" s="7"/>
      <c r="G27" s="8"/>
    </row>
    <row r="28" spans="2:7" x14ac:dyDescent="0.25">
      <c r="B28" s="5"/>
      <c r="C28" s="13" t="s">
        <v>15</v>
      </c>
      <c r="D28" s="13" t="s">
        <v>5</v>
      </c>
      <c r="E28" s="13" t="s">
        <v>26</v>
      </c>
      <c r="F28" s="13" t="s">
        <v>6</v>
      </c>
      <c r="G28" s="8"/>
    </row>
    <row r="29" spans="2:7" x14ac:dyDescent="0.25">
      <c r="B29" s="5"/>
      <c r="C29" s="14">
        <v>1</v>
      </c>
      <c r="D29" s="15">
        <f>E12</f>
        <v>500000</v>
      </c>
      <c r="E29" s="15">
        <f>D29</f>
        <v>500000</v>
      </c>
      <c r="F29" s="15">
        <f>IF(E14="Annual",E24,IF(E14="Monthly",E24*12))</f>
        <v>1500</v>
      </c>
      <c r="G29" s="8"/>
    </row>
    <row r="30" spans="2:7" x14ac:dyDescent="0.25">
      <c r="B30" s="5"/>
      <c r="C30" s="14">
        <v>2</v>
      </c>
      <c r="D30" s="15">
        <f>E12</f>
        <v>500000</v>
      </c>
      <c r="E30" s="15">
        <f t="shared" ref="E30:E35" si="0">D30</f>
        <v>500000</v>
      </c>
      <c r="F30" s="15">
        <f>IF(E14="Annual",E24,IF(E14="Monthly",E24*12))</f>
        <v>1500</v>
      </c>
      <c r="G30" s="8"/>
    </row>
    <row r="31" spans="2:7" x14ac:dyDescent="0.25">
      <c r="B31" s="5"/>
      <c r="C31" s="14">
        <v>3</v>
      </c>
      <c r="D31" s="15">
        <f>E12</f>
        <v>500000</v>
      </c>
      <c r="E31" s="15">
        <f t="shared" si="0"/>
        <v>500000</v>
      </c>
      <c r="F31" s="15">
        <f>IF(E14="Annual",E24,IF(E14="Monthly",E24*12))</f>
        <v>1500</v>
      </c>
      <c r="G31" s="8"/>
    </row>
    <row r="32" spans="2:7" x14ac:dyDescent="0.25">
      <c r="B32" s="5"/>
      <c r="C32" s="14">
        <v>4</v>
      </c>
      <c r="D32" s="15">
        <f>E12-D19</f>
        <v>400000</v>
      </c>
      <c r="E32" s="15">
        <f t="shared" si="0"/>
        <v>400000</v>
      </c>
      <c r="F32" s="15">
        <f>IF(E14="Annual",E20+E21+E22+E23,IF(E14="Monthly",(E20+E21+E22+E23)*12))</f>
        <v>1320</v>
      </c>
      <c r="G32" s="8"/>
    </row>
    <row r="33" spans="2:7" x14ac:dyDescent="0.25">
      <c r="B33" s="5"/>
      <c r="C33" s="14">
        <v>5</v>
      </c>
      <c r="D33" s="15">
        <f>E12-D20-D21</f>
        <v>300000</v>
      </c>
      <c r="E33" s="15">
        <f t="shared" si="0"/>
        <v>300000</v>
      </c>
      <c r="F33" s="15">
        <f>IF(E14="Annual",E21+E22+E23,IF(E14="Monthly",(E21+E22+E23)*12))</f>
        <v>1080</v>
      </c>
      <c r="G33" s="8"/>
    </row>
    <row r="34" spans="2:7" x14ac:dyDescent="0.25">
      <c r="B34" s="5"/>
      <c r="C34" s="14">
        <v>6</v>
      </c>
      <c r="D34" s="15">
        <f>E12-D19-D20-D21</f>
        <v>200000</v>
      </c>
      <c r="E34" s="15">
        <f t="shared" si="0"/>
        <v>200000</v>
      </c>
      <c r="F34" s="15">
        <f>IF(E14="Annual",E22+E23,IF(E14="Monthly",(E22+E23)*12))</f>
        <v>780</v>
      </c>
      <c r="G34" s="8"/>
    </row>
    <row r="35" spans="2:7" x14ac:dyDescent="0.25">
      <c r="B35" s="5"/>
      <c r="C35" s="14">
        <v>7</v>
      </c>
      <c r="D35" s="15">
        <f>E12-D19-D20-D21-D22</f>
        <v>100000</v>
      </c>
      <c r="E35" s="15">
        <f t="shared" si="0"/>
        <v>100000</v>
      </c>
      <c r="F35" s="15">
        <f>IF(E14="Annual",E23,IF(E14="Monthly",(E23)*12))</f>
        <v>420</v>
      </c>
      <c r="G35" s="8"/>
    </row>
    <row r="36" spans="2:7" x14ac:dyDescent="0.25">
      <c r="B36" s="5"/>
      <c r="C36" s="14" t="s">
        <v>12</v>
      </c>
      <c r="D36" s="15" t="s">
        <v>16</v>
      </c>
      <c r="E36" s="15" t="s">
        <v>16</v>
      </c>
      <c r="F36" s="15">
        <f>SUM(F29:F35)</f>
        <v>8100</v>
      </c>
      <c r="G36" s="8"/>
    </row>
    <row r="37" spans="2:7" x14ac:dyDescent="0.25">
      <c r="B37" s="5"/>
      <c r="C37" s="7"/>
      <c r="D37" s="7"/>
      <c r="E37" s="7"/>
      <c r="F37" s="7"/>
      <c r="G37" s="8"/>
    </row>
    <row r="38" spans="2:7" x14ac:dyDescent="0.25">
      <c r="B38" s="5"/>
      <c r="C38" s="7" t="s">
        <v>17</v>
      </c>
      <c r="D38" s="7"/>
      <c r="E38" s="16">
        <f>F36/E12</f>
        <v>1.6199999999999999E-2</v>
      </c>
      <c r="F38" s="7"/>
      <c r="G38" s="8"/>
    </row>
    <row r="39" spans="2:7" x14ac:dyDescent="0.25">
      <c r="B39" s="5"/>
      <c r="C39" s="7"/>
      <c r="D39" s="7"/>
      <c r="E39" s="7"/>
      <c r="F39" s="7"/>
      <c r="G39" s="8"/>
    </row>
    <row r="40" spans="2:7" x14ac:dyDescent="0.25">
      <c r="B40" s="5"/>
      <c r="C40" s="7" t="s">
        <v>19</v>
      </c>
      <c r="D40" s="7"/>
      <c r="E40" s="7"/>
      <c r="F40" s="7"/>
      <c r="G40" s="8"/>
    </row>
    <row r="41" spans="2:7" x14ac:dyDescent="0.25">
      <c r="B41" s="5"/>
      <c r="C41" s="7"/>
      <c r="D41" s="7"/>
      <c r="E41" s="7"/>
      <c r="F41" s="7"/>
      <c r="G41" s="8"/>
    </row>
    <row r="42" spans="2:7" x14ac:dyDescent="0.25">
      <c r="B42" s="5"/>
      <c r="C42" s="12" t="s">
        <v>20</v>
      </c>
      <c r="D42" s="12"/>
      <c r="E42" s="12"/>
      <c r="F42" s="12"/>
      <c r="G42" s="8"/>
    </row>
    <row r="43" spans="2:7" x14ac:dyDescent="0.25">
      <c r="B43" s="5"/>
      <c r="C43" s="7"/>
      <c r="D43" s="7"/>
      <c r="E43" s="7"/>
      <c r="F43" s="7"/>
      <c r="G43" s="8"/>
    </row>
    <row r="44" spans="2:7" x14ac:dyDescent="0.25">
      <c r="B44" s="5"/>
      <c r="C44" s="7" t="s">
        <v>21</v>
      </c>
      <c r="D44" s="7"/>
      <c r="E44" s="31">
        <v>75</v>
      </c>
      <c r="F44" s="7" t="str">
        <f>IF(E14="Annual","Per year",IF(E14="Monthly","per month"))</f>
        <v>per month</v>
      </c>
      <c r="G44" s="8"/>
    </row>
    <row r="45" spans="2:7" x14ac:dyDescent="0.25">
      <c r="B45" s="5"/>
      <c r="C45" s="7"/>
      <c r="D45" s="7"/>
      <c r="E45" s="7"/>
      <c r="F45" s="7"/>
      <c r="G45" s="8"/>
    </row>
    <row r="46" spans="2:7" x14ac:dyDescent="0.25">
      <c r="B46" s="5"/>
      <c r="C46" s="7" t="s">
        <v>22</v>
      </c>
      <c r="D46" s="7"/>
      <c r="E46" s="14">
        <f>IF(E14="Annual",E44*7,IF(E14="Monthly",E44*84))</f>
        <v>6300</v>
      </c>
      <c r="F46" s="7"/>
      <c r="G46" s="8"/>
    </row>
    <row r="47" spans="2:7" x14ac:dyDescent="0.25">
      <c r="B47" s="5"/>
      <c r="C47" s="7"/>
      <c r="D47" s="7"/>
      <c r="E47" s="7"/>
      <c r="F47" s="7"/>
      <c r="G47" s="8"/>
    </row>
    <row r="48" spans="2:7" x14ac:dyDescent="0.25">
      <c r="B48" s="5"/>
      <c r="C48" s="7" t="s">
        <v>23</v>
      </c>
      <c r="D48" s="7"/>
      <c r="E48" s="17">
        <f>F24</f>
        <v>8100</v>
      </c>
      <c r="F48" s="7"/>
      <c r="G48" s="8"/>
    </row>
    <row r="49" spans="2:7" x14ac:dyDescent="0.25">
      <c r="B49" s="5"/>
      <c r="C49" s="7"/>
      <c r="D49" s="7"/>
      <c r="E49" s="7"/>
      <c r="F49" s="7"/>
      <c r="G49" s="8"/>
    </row>
    <row r="50" spans="2:7" x14ac:dyDescent="0.25">
      <c r="B50" s="5"/>
      <c r="C50" s="7" t="s">
        <v>24</v>
      </c>
      <c r="D50" s="7"/>
      <c r="E50" s="17">
        <f>E48-E46</f>
        <v>1800</v>
      </c>
      <c r="F50" s="7"/>
      <c r="G50" s="8"/>
    </row>
    <row r="51" spans="2:7" ht="15.75" thickBot="1" x14ac:dyDescent="0.3">
      <c r="B51" s="5"/>
      <c r="C51" s="7"/>
      <c r="D51" s="7"/>
      <c r="E51" s="18"/>
      <c r="F51" s="7"/>
      <c r="G51" s="8"/>
    </row>
    <row r="52" spans="2:7" ht="91.5" customHeight="1" thickBot="1" x14ac:dyDescent="0.3">
      <c r="B52" s="5"/>
      <c r="C52" s="19" t="s">
        <v>27</v>
      </c>
      <c r="D52" s="20"/>
      <c r="E52" s="20"/>
      <c r="F52" s="21"/>
      <c r="G52" s="22"/>
    </row>
    <row r="53" spans="2:7" x14ac:dyDescent="0.25">
      <c r="B53" s="5"/>
      <c r="C53" s="23"/>
      <c r="D53" s="23"/>
      <c r="E53" s="23"/>
      <c r="F53" s="23"/>
      <c r="G53" s="22"/>
    </row>
    <row r="54" spans="2:7" ht="60.75" customHeight="1" x14ac:dyDescent="0.25">
      <c r="B54" s="5"/>
      <c r="C54" s="24" t="s">
        <v>30</v>
      </c>
      <c r="D54" s="24"/>
      <c r="E54" s="24"/>
      <c r="F54" s="24"/>
      <c r="G54" s="22"/>
    </row>
    <row r="55" spans="2:7" ht="15.75" customHeight="1" thickBot="1" x14ac:dyDescent="0.3">
      <c r="B55" s="25"/>
      <c r="C55" s="26"/>
      <c r="D55" s="26"/>
      <c r="E55" s="26"/>
      <c r="F55" s="26"/>
      <c r="G55" s="27"/>
    </row>
  </sheetData>
  <sheetProtection sheet="1" objects="1" scenarios="1" selectLockedCells="1"/>
  <mergeCells count="3">
    <mergeCell ref="C6:F6"/>
    <mergeCell ref="C52:F52"/>
    <mergeCell ref="C54:F54"/>
  </mergeCells>
  <dataValidations count="1">
    <dataValidation type="list" allowBlank="1" showInputMessage="1" showErrorMessage="1" sqref="E14" xr:uid="{2D4E4202-8BB2-4A76-98EE-E42C608EC437}">
      <formula1>"Annual,Monthly"</formula1>
    </dataValidation>
  </dataValidations>
  <pageMargins left="0.7" right="0.7" top="0.75" bottom="0.75" header="0.3" footer="0.3"/>
  <pageSetup paperSize="9" scale="87" orientation="portrait" r:id="rId1"/>
  <headerFooter>
    <oddFooter>&amp;L_x000D_&amp;1#&amp;"Arial"&amp;8&amp;K0000FF Aviva: Internal</oddFooter>
  </headerFooter>
  <drawing r:id="rId2"/>
</worksheet>
</file>

<file path=docMetadata/LabelInfo.xml><?xml version="1.0" encoding="utf-8"?>
<clbl:labelList xmlns:clbl="http://schemas.microsoft.com/office/2020/mipLabelMetadata">
  <clbl:label id="{e4aa51bc-fa99-4daa-99b3-4f7aefcb4aa3}" enabled="1" method="Privileged" siteId="{42d0d02d-6286-465e-999b-31006231efb1}"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James Dale</dc:creator>
  <cp:lastModifiedBy>David Wilkinson</cp:lastModifiedBy>
  <cp:lastPrinted>2026-03-18T09:54:13Z</cp:lastPrinted>
  <dcterms:created xsi:type="dcterms:W3CDTF">2025-12-01T16:29:54Z</dcterms:created>
  <dcterms:modified xsi:type="dcterms:W3CDTF">2026-07-22T10:04:41Z</dcterms:modified>
</cp:coreProperties>
</file>