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y.avivaworld.com/personal/a224519_avivagroup_com/Documents/Dave's folder/Work/HNW/Calculators/Tidy/"/>
    </mc:Choice>
  </mc:AlternateContent>
  <xr:revisionPtr revIDLastSave="83" documentId="8_{30FB5BF2-B79A-489B-A194-A027817D141E}" xr6:coauthVersionLast="47" xr6:coauthVersionMax="47" xr10:uidLastSave="{8314003B-6EFC-4193-AB69-03526E00E359}"/>
  <workbookProtection workbookAlgorithmName="SHA-512" workbookHashValue="HSXz7sRrgmn3L+0+f9nzuFCFjjwZmDRJWyq2Y9Tia//tHvLBTw0t2er/5ZkUStq+xzT0ShLoyOwNeZlZ+p2khg==" workbookSaltValue="r/ehX6bNrBuNAS0a04Y1Zw==" workbookSpinCount="100000" lockStructure="1"/>
  <bookViews>
    <workbookView xWindow="-120" yWindow="-120" windowWidth="29040" windowHeight="15720" xr2:uid="{2DD4E29E-7CF9-4DA7-9A3D-35E1364F059D}"/>
  </bookViews>
  <sheets>
    <sheet name="Relevant Life calculator" sheetId="1" r:id="rId1"/>
    <sheet name="Lookups" sheetId="2" state="hidden" r:id="rId2"/>
  </sheets>
  <definedNames>
    <definedName name="NoList">Lookups!$C$48:$C$50</definedName>
    <definedName name="YesList">Lookups!$F$48:$F$53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18" i="1"/>
  <c r="F27" i="1"/>
  <c r="E27" i="1"/>
  <c r="J46" i="2" a="1"/>
  <c r="J46" i="2" l="1"/>
  <c r="E28" i="1"/>
  <c r="E29" i="1" s="1"/>
  <c r="F30" i="1"/>
  <c r="F31" i="1" s="1"/>
  <c r="E30" i="1" l="1"/>
  <c r="E31" i="1" s="1"/>
  <c r="E33" i="1" s="1"/>
  <c r="F33"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<sst xmlns="http://schemas.openxmlformats.org/spreadsheetml/2006/main" count="56" uniqueCount="48">
  <si>
    <t>For intermediary use only</t>
  </si>
  <si>
    <t>Relevant Life Calculator</t>
  </si>
  <si>
    <t>18-35</t>
  </si>
  <si>
    <t>36-45</t>
  </si>
  <si>
    <t>66+</t>
  </si>
  <si>
    <t>56-65</t>
  </si>
  <si>
    <t>46-55</t>
  </si>
  <si>
    <t>Life</t>
  </si>
  <si>
    <t>CI</t>
  </si>
  <si>
    <t>Max cover is based on max salary multiple in Aviva underwriting guide assuming full financial questionnaire used</t>
  </si>
  <si>
    <t>Vlookup used based on Aviva salary multiples in cells J2:K6</t>
  </si>
  <si>
    <t>Relevant Life vs Personal Cover</t>
  </si>
  <si>
    <t>Monthly premium</t>
  </si>
  <si>
    <t>Employee highest rate of tax</t>
  </si>
  <si>
    <t>Employee NIC rate</t>
  </si>
  <si>
    <t>Employer annual profits</t>
  </si>
  <si>
    <t>(Effective rate)</t>
  </si>
  <si>
    <t>Employer NIC rate</t>
  </si>
  <si>
    <t>Employer corporation tax rate</t>
  </si>
  <si>
    <t>Corproration tax is fixed up to 50k and after 250k and tapered between these points</t>
  </si>
  <si>
    <t>Corporation tax</t>
  </si>
  <si>
    <r>
      <t>Profits ≤ £50k</t>
    </r>
    <r>
      <rPr>
        <sz val="11"/>
        <color theme="1"/>
        <rFont val="Aptos Narrow"/>
        <family val="2"/>
        <scheme val="minor"/>
      </rPr>
      <t xml:space="preserve"> → 19%</t>
    </r>
  </si>
  <si>
    <r>
      <t>£50–250k</t>
    </r>
    <r>
      <rPr>
        <sz val="11"/>
        <color theme="1"/>
        <rFont val="Aptos Narrow"/>
        <family val="2"/>
        <scheme val="minor"/>
      </rPr>
      <t xml:space="preserve"> → tapering from 19–25%,</t>
    </r>
  </si>
  <si>
    <r>
      <t>£250k</t>
    </r>
    <r>
      <rPr>
        <sz val="11"/>
        <color theme="1"/>
        <rFont val="Aptos Narrow"/>
        <family val="2"/>
        <scheme val="minor"/>
      </rPr>
      <t xml:space="preserve"> → 25%</t>
    </r>
  </si>
  <si>
    <t>Red is being used in the calculation - could obviously be hidden if using an excel</t>
  </si>
  <si>
    <t>Comparison</t>
  </si>
  <si>
    <t>Personal Cover</t>
  </si>
  <si>
    <t>Relevant Life</t>
  </si>
  <si>
    <t>Employee Income Tax &amp; NIC</t>
  </si>
  <si>
    <t>Employer NIC</t>
  </si>
  <si>
    <t>Less Corporation Tax relief</t>
  </si>
  <si>
    <t>Total cost to Employer</t>
  </si>
  <si>
    <t>Saving with Relevant Life*</t>
  </si>
  <si>
    <t>This has been worked out as what extra gross pay would be required to give the employee the chosen monthly premium - we have then deducted the monthly premium to show the increased IT and NIC that would be paid</t>
  </si>
  <si>
    <t>*The difference in cost to an employer of providing life cover for an employee with a relevant life policy, and compensating them for the gross cost of a personal policy they take out themselves.</t>
  </si>
  <si>
    <t>I don’t think this top section is massively required and would probably prefer that we just had the bottom section</t>
  </si>
  <si>
    <t>Vlookup used based of salary multiples in cells J9:K12 - this is then limited to a max of £3m which is the product limit</t>
  </si>
  <si>
    <t>Scotland</t>
  </si>
  <si>
    <t>Is the person covered resident in Scotland</t>
  </si>
  <si>
    <t>Yes</t>
  </si>
  <si>
    <t>No</t>
  </si>
  <si>
    <t>England  wales</t>
  </si>
  <si>
    <t>This is a helper cell</t>
  </si>
  <si>
    <t>I've added Scotland and scottish rates to the calculator as they differ to E&amp;W</t>
  </si>
  <si>
    <t>Please complete all blue fields</t>
  </si>
  <si>
    <t>You can use this tool to  compare the cost of relevant life to personal cover.</t>
  </si>
  <si>
    <t>Aviva Life &amp; Pensions UK Limited Registered in England and Wales No 3253947. Aviva, Wellington Row, York, YO90 1WR. Authorised by the Prudential Regulation Authority and regulated by the Financial Conduct Authority and the Prudential Regulation Authority. Firm reference number 185896
PT14148 06/2026</t>
  </si>
  <si>
    <t>These figures are for illustrative purposes only and are not guaranteed.  They are based on the information and figures you provide as well as Aviva’s understanding of current legislation and tax rates.  Actual figures may vary and the calculators should only be used as a general guide. Tax rules may change in the future. The information assumes that the same rate of Income Tax/National Insurance applies to the whole of the premium. Tax treatment will depend on individual circumstances.  Aviva accepts no responsibility for errors, inaccuracies, omissions or inconsistencies in the output or for any decisions or actions taken as a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</si>
</sst>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1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1"/>
      <color theme="1"/>
      <name val="Aptos Narrow"/>
      <family val="2"/>
      <scheme val="minor"/>
    </font>
    <font>
      <b/>
      <sz val="11"/>
      <color theme="0"/>
      <name val="Aptos Narrow"/>
      <family val="2"/>
      <scheme val="minor"/>
    </font>
    <font>
      <b/>
      <sz val="18"/>
      <color theme="1"/>
      <name val="Aptos Narrow"/>
      <family val="2"/>
      <scheme val="minor"/>
    </font>
    <font>
      <sz val="12"/>
      <color theme="1"/>
      <name val="Aptos Narrow"/>
      <family val="2"/>
      <scheme val="minor"/>
    </font>
    <font>
      <sz val="9"/>
      <color theme="1"/>
      <name val="Aptos Narrow"/>
      <family val="2"/>
      <scheme val="minor"/>
    </font>
  </fonts>
  <fills count="8">
    <fill>
      <patternFill patternType="none"/>
    </fill>
    <fill>
      <patternFill patternType="gray125"/>
    </fill>
    <fill>
      <patternFill patternType="solid">
        <fgColor theme="3" tint="0.89999084444715716"/>
        <bgColor indexed="64"/>
      </patternFill>
    </fill>
    <fill>
      <patternFill patternType="solid">
        <fgColor rgb="FFFF0000"/>
        <bgColor indexed="64"/>
      </patternFill>
    </fill>
    <fill>
      <patternFill patternType="solid">
        <fgColor theme="0"/>
        <bgColor indexed="64"/>
      </patternFill>
    </fill>
    <fill>
      <patternFill patternType="solid">
        <fgColor rgb="FF002060"/>
        <bgColor indexed="64"/>
      </patternFill>
    </fill>
    <fill>
      <patternFill patternType="solid">
        <fgColor theme="0" tint="-0.249977111117893"/>
        <bgColor indexed="64"/>
      </patternFill>
    </fill>
    <fill>
      <patternFill patternType="solid">
        <fgColor theme="5" tint="0.7999816888943144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0" fillId="6" borderId="0" xfId="0" applyFill="1" applyProtection="1"/>
    <xf numFmtId="0" fontId="0" fillId="4" borderId="2" xfId="0" applyFill="1" applyBorder="1" applyProtection="1"/>
    <xf numFmtId="0" fontId="0" fillId="4" borderId="3" xfId="0" applyFill="1" applyBorder="1" applyProtection="1"/>
    <xf numFmtId="0" fontId="0" fillId="4" borderId="4" xfId="0" applyFill="1" applyBorder="1" applyProtection="1"/>
    <xf numFmtId="0" fontId="0" fillId="4" borderId="5" xfId="0" applyFill="1" applyBorder="1" applyProtection="1"/>
    <xf numFmtId="0" fontId="3" fillId="4" borderId="0" xfId="0" applyFont="1" applyFill="1" applyProtection="1"/>
    <xf numFmtId="0" fontId="0" fillId="4" borderId="0" xfId="0" applyFill="1" applyProtection="1"/>
    <xf numFmtId="0" fontId="0" fillId="4" borderId="6" xfId="0" applyFill="1" applyBorder="1" applyProtection="1"/>
    <xf numFmtId="0" fontId="7" fillId="4" borderId="0" xfId="0" applyFont="1" applyFill="1" applyProtection="1"/>
    <xf numFmtId="0" fontId="8" fillId="4" borderId="0" xfId="0" applyFont="1" applyFill="1" applyAlignment="1" applyProtection="1">
      <alignment horizontal="left" wrapText="1"/>
    </xf>
    <xf numFmtId="0" fontId="4" fillId="5" borderId="0" xfId="0" applyFont="1" applyFill="1" applyProtection="1"/>
    <xf numFmtId="0" fontId="0" fillId="0" borderId="6" xfId="0" applyBorder="1" applyProtection="1"/>
    <xf numFmtId="9" fontId="0" fillId="4" borderId="1" xfId="0" applyNumberFormat="1" applyFill="1" applyBorder="1" applyProtection="1"/>
    <xf numFmtId="9" fontId="0" fillId="4" borderId="1" xfId="1" applyFont="1" applyFill="1" applyBorder="1" applyProtection="1"/>
    <xf numFmtId="10" fontId="0" fillId="4" borderId="1" xfId="1" applyNumberFormat="1" applyFont="1" applyFill="1" applyBorder="1" applyAlignment="1" applyProtection="1">
      <alignment wrapText="1"/>
    </xf>
    <xf numFmtId="0" fontId="6" fillId="5" borderId="10" xfId="0" applyFont="1" applyFill="1" applyBorder="1" applyAlignment="1" applyProtection="1">
      <alignment horizontal="left"/>
    </xf>
    <xf numFmtId="0" fontId="6" fillId="5" borderId="10" xfId="0" applyFont="1" applyFill="1" applyBorder="1" applyAlignment="1" applyProtection="1">
      <alignment horizontal="center"/>
    </xf>
    <xf numFmtId="0" fontId="0" fillId="4" borderId="10" xfId="0" applyFill="1" applyBorder="1" applyAlignment="1" applyProtection="1">
      <alignment horizontal="left"/>
    </xf>
    <xf numFmtId="6" fontId="0" fillId="4" borderId="10" xfId="0" applyNumberFormat="1" applyFill="1" applyBorder="1" applyAlignment="1" applyProtection="1">
      <alignment horizontal="center"/>
    </xf>
    <xf numFmtId="8" fontId="0" fillId="4" borderId="10" xfId="0" applyNumberFormat="1" applyFill="1" applyBorder="1" applyAlignment="1" applyProtection="1">
      <alignment horizontal="center"/>
    </xf>
    <xf numFmtId="0" fontId="5" fillId="4" borderId="10" xfId="0" applyFont="1" applyFill="1" applyBorder="1" applyAlignment="1" applyProtection="1">
      <alignment horizontal="left"/>
    </xf>
    <xf numFmtId="8" fontId="5" fillId="4" borderId="10" xfId="0" applyNumberFormat="1" applyFont="1" applyFill="1" applyBorder="1" applyAlignment="1" applyProtection="1">
      <alignment horizontal="center"/>
    </xf>
    <xf numFmtId="8" fontId="5" fillId="4" borderId="11" xfId="0" applyNumberFormat="1" applyFont="1" applyFill="1" applyBorder="1" applyAlignment="1" applyProtection="1">
      <alignment horizontal="center"/>
    </xf>
    <xf numFmtId="9" fontId="5" fillId="4" borderId="1" xfId="1" applyFont="1" applyFill="1" applyBorder="1" applyAlignment="1" applyProtection="1">
      <alignment horizontal="center"/>
    </xf>
    <xf numFmtId="0" fontId="0" fillId="4" borderId="0" xfId="0" applyFill="1" applyAlignment="1" applyProtection="1">
      <alignment horizontal="left" vertical="top" wrapText="1"/>
    </xf>
    <xf numFmtId="0" fontId="0" fillId="7" borderId="11" xfId="0" applyFill="1" applyBorder="1" applyAlignment="1" applyProtection="1">
      <alignment horizontal="left" vertical="top" wrapText="1"/>
    </xf>
    <xf numFmtId="0" fontId="0" fillId="7" borderId="12" xfId="0" applyFill="1" applyBorder="1" applyAlignment="1" applyProtection="1">
      <alignment horizontal="left" vertical="top" wrapText="1"/>
    </xf>
    <xf numFmtId="0" fontId="0" fillId="7" borderId="13" xfId="0" applyFill="1" applyBorder="1" applyAlignment="1" applyProtection="1">
      <alignment horizontal="left" vertical="top" wrapText="1"/>
    </xf>
    <xf numFmtId="0" fontId="9" fillId="4" borderId="0" xfId="0" applyFont="1" applyFill="1" applyAlignment="1" applyProtection="1">
      <alignment vertical="top" wrapText="1"/>
    </xf>
    <xf numFmtId="0" fontId="9" fillId="4" borderId="0" xfId="0" applyFont="1" applyFill="1" applyAlignment="1" applyProtection="1">
      <alignment horizontal="left" vertical="top" wrapText="1"/>
    </xf>
    <xf numFmtId="0" fontId="0" fillId="4" borderId="7" xfId="0" applyFill="1" applyBorder="1" applyProtection="1"/>
    <xf numFmtId="0" fontId="0" fillId="4" borderId="8" xfId="0" applyFill="1" applyBorder="1" applyProtection="1"/>
    <xf numFmtId="0" fontId="0" fillId="4" borderId="9" xfId="0" applyFill="1" applyBorder="1" applyProtection="1"/>
    <xf numFmtId="0" fontId="0" fillId="0" borderId="0" xfId="0" applyProtection="1"/>
    <xf numFmtId="0" fontId="0" fillId="3" borderId="10" xfId="0" applyFill="1" applyBorder="1" applyProtection="1"/>
    <xf numFmtId="0" fontId="2" fillId="0" borderId="0" xfId="0" applyFont="1" applyProtection="1"/>
    <xf numFmtId="9" fontId="0" fillId="3" borderId="10" xfId="0" applyNumberFormat="1" applyFill="1" applyBorder="1" applyProtection="1"/>
    <xf numFmtId="0" fontId="3" fillId="0" borderId="0" xfId="0" applyFont="1" applyProtection="1"/>
    <xf numFmtId="9" fontId="0" fillId="0" borderId="0" xfId="0" applyNumberFormat="1" applyProtection="1"/>
    <xf numFmtId="9" fontId="0" fillId="3" borderId="0" xfId="1" applyFont="1" applyFill="1" applyProtection="1"/>
    <xf numFmtId="9" fontId="0" fillId="0" borderId="0" xfId="1" applyFont="1" applyProtection="1"/>
    <xf numFmtId="0" fontId="0" fillId="0" borderId="10" xfId="0" applyBorder="1" applyProtection="1"/>
    <xf numFmtId="8" fontId="0" fillId="2" borderId="1" xfId="0" applyNumberFormat="1" applyFill="1" applyBorder="1" applyProtection="1">
      <protection locked="0"/>
    </xf>
    <xf numFmtId="0" fontId="0" fillId="2" borderId="1" xfId="0" applyFill="1" applyBorder="1" applyAlignment="1" applyProtection="1">
      <alignment horizontal="right"/>
      <protection locked="0"/>
    </xf>
    <xf numFmtId="6" fontId="0" fillId="2" borderId="1" xfId="0" applyNumberFormat="1" applyFill="1" applyBorder="1" applyProtection="1">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0</xdr:rowOff>
    </xdr:from>
    <xdr:to>
      <xdr:col>5</xdr:col>
      <xdr:colOff>1200339</xdr:colOff>
      <xdr:row>4</xdr:row>
      <xdr:rowOff>28645</xdr:rowOff>
    </xdr:to>
    <xdr:pic>
      <xdr:nvPicPr>
        <xdr:cNvPr id="2" name="Picture 1">
          <a:extLst>
            <a:ext uri="{FF2B5EF4-FFF2-40B4-BE49-F238E27FC236}">
              <a16:creationId xmlns:a16="http://schemas.microsoft.com/office/drawing/2014/main" id="{706AC8E2-6C57-8868-883E-54821B8029EC}"/>
            </a:ext>
          </a:extLst>
        </xdr:cNvPr>
        <xdr:cNvPicPr>
          <a:picLocks noChangeAspect="1"/>
        </xdr:cNvPicPr>
      </xdr:nvPicPr>
      <xdr:blipFill>
        <a:blip xmlns:r="http://schemas.openxmlformats.org/officeDocument/2006/relationships" r:embed="rId1"/>
        <a:stretch>
          <a:fillRect/>
        </a:stretch>
      </xdr:blipFill>
      <xdr:spPr>
        <a:xfrm>
          <a:off x="5076825" y="371475"/>
          <a:ext cx="1352739" cy="50489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EF5D4-CC77-4399-AC16-B01B7E8C9031}">
  <sheetPr>
    <pageSetUpPr fitToPage="1"/>
  </sheetPr>
  <dimension ref="B1:G39"/>
  <sheetViews>
    <sheetView tabSelected="1" zoomScale="110" zoomScaleNormal="110" workbookViewId="0">
      <selection activeCell="F13" sqref="F13"/>
    </sheetView>
  </sheetViews>
  <sheetFormatPr defaultRowHeight="15" x14ac:dyDescent="0.25"/>
  <cols>
    <col min="1" max="1" width="9.140625" style="1"/>
    <col min="2" max="2" width="3.5703125" style="1" customWidth="1"/>
    <col min="3" max="3" width="30" style="1" customWidth="1"/>
    <col min="4" max="4" width="27.140625" style="1" customWidth="1"/>
    <col min="5" max="5" width="19.5703125" style="1" customWidth="1"/>
    <col min="6" max="6" width="21" style="1" customWidth="1"/>
    <col min="7" max="7" width="3.5703125" style="1" customWidth="1"/>
    <col min="8" max="16384" width="9.140625" style="1"/>
  </cols>
  <sheetData>
    <row r="1" spans="2:7" ht="30.75" customHeight="1" thickBot="1" x14ac:dyDescent="0.3"/>
    <row r="2" spans="2:7" x14ac:dyDescent="0.25">
      <c r="B2" s="2"/>
      <c r="C2" s="3"/>
      <c r="D2" s="3"/>
      <c r="E2" s="3"/>
      <c r="F2" s="3"/>
      <c r="G2" s="4"/>
    </row>
    <row r="3" spans="2:7" x14ac:dyDescent="0.25">
      <c r="B3" s="5"/>
      <c r="C3" s="6" t="s">
        <v>0</v>
      </c>
      <c r="D3" s="7"/>
      <c r="E3" s="7"/>
      <c r="F3" s="7"/>
      <c r="G3" s="8"/>
    </row>
    <row r="4" spans="2:7" ht="24" x14ac:dyDescent="0.4">
      <c r="B4" s="5"/>
      <c r="C4" s="9" t="s">
        <v>1</v>
      </c>
      <c r="D4" s="7"/>
      <c r="E4" s="7"/>
      <c r="F4" s="7"/>
      <c r="G4" s="8"/>
    </row>
    <row r="5" spans="2:7" x14ac:dyDescent="0.25">
      <c r="B5" s="5"/>
      <c r="C5" s="7"/>
      <c r="D5" s="7"/>
      <c r="E5" s="7"/>
      <c r="F5" s="7"/>
      <c r="G5" s="8"/>
    </row>
    <row r="6" spans="2:7" ht="15.75" x14ac:dyDescent="0.25">
      <c r="B6" s="5"/>
      <c r="C6" s="10" t="s">
        <v>45</v>
      </c>
      <c r="D6" s="10"/>
      <c r="E6" s="10"/>
      <c r="F6" s="10"/>
      <c r="G6" s="8"/>
    </row>
    <row r="7" spans="2:7" x14ac:dyDescent="0.25">
      <c r="B7" s="5"/>
      <c r="C7" s="7"/>
      <c r="D7" s="7"/>
      <c r="E7" s="7"/>
      <c r="F7" s="7"/>
      <c r="G7" s="8"/>
    </row>
    <row r="8" spans="2:7" x14ac:dyDescent="0.25">
      <c r="B8" s="5"/>
      <c r="C8" s="7" t="s">
        <v>44</v>
      </c>
      <c r="D8" s="7"/>
      <c r="E8" s="7"/>
      <c r="F8" s="7"/>
      <c r="G8" s="8"/>
    </row>
    <row r="9" spans="2:7" x14ac:dyDescent="0.25">
      <c r="B9" s="5"/>
      <c r="C9" s="7"/>
      <c r="D9" s="7"/>
      <c r="E9" s="7"/>
      <c r="F9" s="7"/>
      <c r="G9" s="8"/>
    </row>
    <row r="10" spans="2:7" x14ac:dyDescent="0.25">
      <c r="B10" s="5"/>
      <c r="C10" s="11" t="s">
        <v>11</v>
      </c>
      <c r="D10" s="11"/>
      <c r="E10" s="11"/>
      <c r="F10" s="11"/>
      <c r="G10" s="12"/>
    </row>
    <row r="11" spans="2:7" ht="15.75" thickBot="1" x14ac:dyDescent="0.3">
      <c r="B11" s="5"/>
      <c r="C11" s="7"/>
      <c r="D11" s="7"/>
      <c r="E11" s="7"/>
      <c r="F11" s="7"/>
      <c r="G11" s="8"/>
    </row>
    <row r="12" spans="2:7" ht="15.75" thickBot="1" x14ac:dyDescent="0.3">
      <c r="B12" s="5"/>
      <c r="C12" s="7" t="s">
        <v>12</v>
      </c>
      <c r="D12" s="7"/>
      <c r="E12" s="43">
        <v>1000</v>
      </c>
      <c r="F12" s="7"/>
      <c r="G12" s="8"/>
    </row>
    <row r="13" spans="2:7" ht="15.75" thickBot="1" x14ac:dyDescent="0.3">
      <c r="B13" s="5"/>
      <c r="C13" s="7"/>
      <c r="D13" s="7"/>
      <c r="E13" s="7"/>
      <c r="F13" s="7"/>
      <c r="G13" s="8"/>
    </row>
    <row r="14" spans="2:7" ht="15.75" thickBot="1" x14ac:dyDescent="0.3">
      <c r="B14" s="5"/>
      <c r="C14" s="7" t="s">
        <v>38</v>
      </c>
      <c r="D14" s="7"/>
      <c r="E14" s="44" t="s">
        <v>40</v>
      </c>
      <c r="F14" s="7"/>
      <c r="G14" s="8"/>
    </row>
    <row r="15" spans="2:7" ht="15.75" thickBot="1" x14ac:dyDescent="0.3">
      <c r="B15" s="5"/>
      <c r="C15" s="7"/>
      <c r="D15" s="7"/>
      <c r="E15" s="7"/>
      <c r="F15" s="7"/>
      <c r="G15" s="8"/>
    </row>
    <row r="16" spans="2:7" ht="15.75" thickBot="1" x14ac:dyDescent="0.3">
      <c r="B16" s="5"/>
      <c r="C16" s="7" t="s">
        <v>13</v>
      </c>
      <c r="D16" s="7"/>
      <c r="E16" s="13">
        <v>0.4</v>
      </c>
      <c r="F16" s="7"/>
      <c r="G16" s="8"/>
    </row>
    <row r="17" spans="2:7" ht="15.75" thickBot="1" x14ac:dyDescent="0.3">
      <c r="B17" s="5"/>
      <c r="C17" s="7"/>
      <c r="D17" s="7"/>
      <c r="E17" s="7"/>
      <c r="F17" s="7"/>
      <c r="G17" s="8"/>
    </row>
    <row r="18" spans="2:7" ht="15.75" thickBot="1" x14ac:dyDescent="0.3">
      <c r="B18" s="5"/>
      <c r="C18" s="7" t="s">
        <v>14</v>
      </c>
      <c r="D18" s="7"/>
      <c r="E18" s="14">
        <f>VLOOKUP(E16,Lookups!C34:D40,2,FALSE)</f>
        <v>0.02</v>
      </c>
      <c r="F18" s="7"/>
      <c r="G18" s="8"/>
    </row>
    <row r="19" spans="2:7" ht="15.75" thickBot="1" x14ac:dyDescent="0.3">
      <c r="B19" s="5"/>
      <c r="C19" s="7"/>
      <c r="D19" s="7"/>
      <c r="E19" s="7"/>
      <c r="F19" s="7"/>
      <c r="G19" s="8"/>
    </row>
    <row r="20" spans="2:7" ht="15.75" thickBot="1" x14ac:dyDescent="0.3">
      <c r="B20" s="5"/>
      <c r="C20" s="7" t="s">
        <v>15</v>
      </c>
      <c r="D20" s="7"/>
      <c r="E20" s="45">
        <v>650000</v>
      </c>
      <c r="F20" s="7"/>
      <c r="G20" s="8"/>
    </row>
    <row r="21" spans="2:7" ht="15.75" thickBot="1" x14ac:dyDescent="0.3">
      <c r="B21" s="5"/>
      <c r="C21" s="7"/>
      <c r="D21" s="7"/>
      <c r="E21" s="7"/>
      <c r="F21" s="7"/>
      <c r="G21" s="8"/>
    </row>
    <row r="22" spans="2:7" ht="15.75" thickBot="1" x14ac:dyDescent="0.3">
      <c r="B22" s="5"/>
      <c r="C22" s="7" t="s">
        <v>18</v>
      </c>
      <c r="D22" s="7"/>
      <c r="E22" s="15">
        <f>IF(E20&lt;=50000, 19%,IF(E20&gt;=250000,25%,((E20*0.25)-((250000-E20)*(3/200)))/E20))</f>
        <v>0.25</v>
      </c>
      <c r="F22" s="7" t="s">
        <v>16</v>
      </c>
      <c r="G22" s="8"/>
    </row>
    <row r="23" spans="2:7" ht="15.75" thickBot="1" x14ac:dyDescent="0.3">
      <c r="B23" s="5"/>
      <c r="C23" s="7"/>
      <c r="D23" s="7"/>
      <c r="E23" s="7"/>
      <c r="F23" s="7"/>
      <c r="G23" s="8"/>
    </row>
    <row r="24" spans="2:7" ht="15.75" thickBot="1" x14ac:dyDescent="0.3">
      <c r="B24" s="5"/>
      <c r="C24" s="7" t="s">
        <v>17</v>
      </c>
      <c r="D24" s="7"/>
      <c r="E24" s="13">
        <v>0.15</v>
      </c>
      <c r="F24" s="7"/>
      <c r="G24" s="8"/>
    </row>
    <row r="25" spans="2:7" x14ac:dyDescent="0.25">
      <c r="B25" s="5"/>
      <c r="C25" s="7"/>
      <c r="D25" s="7"/>
      <c r="E25" s="7"/>
      <c r="F25" s="7"/>
      <c r="G25" s="8"/>
    </row>
    <row r="26" spans="2:7" x14ac:dyDescent="0.25">
      <c r="B26" s="5"/>
      <c r="C26" s="16" t="s">
        <v>25</v>
      </c>
      <c r="D26" s="16"/>
      <c r="E26" s="17" t="s">
        <v>26</v>
      </c>
      <c r="F26" s="17" t="s">
        <v>27</v>
      </c>
      <c r="G26" s="8"/>
    </row>
    <row r="27" spans="2:7" x14ac:dyDescent="0.25">
      <c r="B27" s="5"/>
      <c r="C27" s="18" t="s">
        <v>12</v>
      </c>
      <c r="D27" s="18"/>
      <c r="E27" s="19">
        <f>E12</f>
        <v>1000</v>
      </c>
      <c r="F27" s="19">
        <f>E12</f>
        <v>1000</v>
      </c>
      <c r="G27" s="8"/>
    </row>
    <row r="28" spans="2:7" x14ac:dyDescent="0.25">
      <c r="B28" s="5"/>
      <c r="C28" s="18" t="s">
        <v>28</v>
      </c>
      <c r="D28" s="18"/>
      <c r="E28" s="20">
        <f>(E12/(1-(E16+E18)))-E27</f>
        <v>724.13793103448279</v>
      </c>
      <c r="F28" s="19">
        <v>0</v>
      </c>
      <c r="G28" s="8"/>
    </row>
    <row r="29" spans="2:7" x14ac:dyDescent="0.25">
      <c r="B29" s="5"/>
      <c r="C29" s="18" t="s">
        <v>29</v>
      </c>
      <c r="D29" s="18"/>
      <c r="E29" s="20">
        <f>(E28+E27)*E24</f>
        <v>258.62068965517238</v>
      </c>
      <c r="F29" s="19">
        <v>0</v>
      </c>
      <c r="G29" s="8"/>
    </row>
    <row r="30" spans="2:7" x14ac:dyDescent="0.25">
      <c r="B30" s="5"/>
      <c r="C30" s="18" t="s">
        <v>30</v>
      </c>
      <c r="D30" s="18"/>
      <c r="E30" s="20">
        <f>-(SUM(E27:E29))*E22</f>
        <v>-495.68965517241378</v>
      </c>
      <c r="F30" s="20">
        <f>-1*(F27*E22)</f>
        <v>-250</v>
      </c>
      <c r="G30" s="8"/>
    </row>
    <row r="31" spans="2:7" x14ac:dyDescent="0.25">
      <c r="B31" s="5"/>
      <c r="C31" s="21" t="s">
        <v>31</v>
      </c>
      <c r="D31" s="21"/>
      <c r="E31" s="22">
        <f>SUM(E27:E30)</f>
        <v>1487.0689655172414</v>
      </c>
      <c r="F31" s="22">
        <f>SUM(F27:F30)</f>
        <v>750</v>
      </c>
      <c r="G31" s="8"/>
    </row>
    <row r="32" spans="2:7" ht="15.75" thickBot="1" x14ac:dyDescent="0.3">
      <c r="B32" s="5"/>
      <c r="C32" s="7"/>
      <c r="D32" s="7"/>
      <c r="E32" s="7"/>
      <c r="F32" s="7"/>
      <c r="G32" s="8"/>
    </row>
    <row r="33" spans="2:7" ht="15.75" thickBot="1" x14ac:dyDescent="0.3">
      <c r="B33" s="5"/>
      <c r="C33" s="7" t="s">
        <v>32</v>
      </c>
      <c r="D33" s="7"/>
      <c r="E33" s="23">
        <f>E31-F31</f>
        <v>737.06896551724139</v>
      </c>
      <c r="F33" s="24">
        <f>E33/E31</f>
        <v>0.4956521739130435</v>
      </c>
      <c r="G33" s="8"/>
    </row>
    <row r="34" spans="2:7" x14ac:dyDescent="0.25">
      <c r="B34" s="5"/>
      <c r="C34" s="7"/>
      <c r="D34" s="7"/>
      <c r="E34" s="7"/>
      <c r="F34" s="7"/>
      <c r="G34" s="8"/>
    </row>
    <row r="35" spans="2:7" ht="46.5" customHeight="1" thickBot="1" x14ac:dyDescent="0.3">
      <c r="B35" s="5"/>
      <c r="C35" s="25" t="s">
        <v>34</v>
      </c>
      <c r="D35" s="25"/>
      <c r="E35" s="25"/>
      <c r="F35" s="25"/>
      <c r="G35" s="8"/>
    </row>
    <row r="36" spans="2:7" ht="93" customHeight="1" thickBot="1" x14ac:dyDescent="0.3">
      <c r="B36" s="5"/>
      <c r="C36" s="26" t="s">
        <v>47</v>
      </c>
      <c r="D36" s="27"/>
      <c r="E36" s="27"/>
      <c r="F36" s="28"/>
      <c r="G36" s="8"/>
    </row>
    <row r="37" spans="2:7" ht="15" customHeight="1" x14ac:dyDescent="0.25">
      <c r="B37" s="5"/>
      <c r="C37" s="7"/>
      <c r="D37" s="29"/>
      <c r="E37" s="29"/>
      <c r="F37" s="29"/>
      <c r="G37" s="8"/>
    </row>
    <row r="38" spans="2:7" ht="63" customHeight="1" x14ac:dyDescent="0.25">
      <c r="B38" s="5"/>
      <c r="C38" s="30" t="s">
        <v>46</v>
      </c>
      <c r="D38" s="30"/>
      <c r="E38" s="30"/>
      <c r="F38" s="30"/>
      <c r="G38" s="8"/>
    </row>
    <row r="39" spans="2:7" ht="15.75" thickBot="1" x14ac:dyDescent="0.3">
      <c r="B39" s="31"/>
      <c r="C39" s="32"/>
      <c r="D39" s="32"/>
      <c r="E39" s="32"/>
      <c r="F39" s="32"/>
      <c r="G39" s="33"/>
    </row>
  </sheetData>
  <sheetProtection sheet="1" objects="1" scenarios="1"/>
  <mergeCells count="10">
    <mergeCell ref="C38:F38"/>
    <mergeCell ref="C36:F36"/>
    <mergeCell ref="C27:D27"/>
    <mergeCell ref="C6:F6"/>
    <mergeCell ref="C26:D26"/>
    <mergeCell ref="C35:F35"/>
    <mergeCell ref="C28:D28"/>
    <mergeCell ref="C29:D29"/>
    <mergeCell ref="C30:D30"/>
    <mergeCell ref="C31:D31"/>
  </mergeCells>
  <dataValidations count="1">
    <dataValidation type="list" allowBlank="1" showInputMessage="1" showErrorMessage="1" sqref="E14" xr:uid="{1BAEFEFF-FB0A-487D-BAE2-9AB4A09EE427}">
      <formula1>"Yes,No"</formula1>
    </dataValidation>
  </dataValidations>
  <pageMargins left="0.7" right="0.7" top="0.75" bottom="0.75" header="0.3" footer="0.3"/>
  <pageSetup paperSize="9" scale="71" orientation="portrait" r:id="rId1"/>
  <headerFooter>
    <oddFooter>&amp;L_x000D_&amp;1#&amp;"Arial"&amp;8&amp;K0000FF Aviva: Internal</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6924CAF-F6D6-4980-BC0D-9319883E9A83}">
          <x14:formula1>
            <xm:f>Lookups!$J$46:$J$51</xm:f>
          </x14:formula1>
          <xm:sqref>E16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849E2-0948-43A9-BFAA-1D3701AA28B1}">
  <dimension ref="B1:L53"/>
  <sheetViews>
    <sheetView topLeftCell="A19" workbookViewId="0">
      <selection activeCell="G38" sqref="G38"/>
    </sheetView>
  </sheetViews>
  <sheetFormatPr defaultRowHeight="15" x14ac:dyDescent="0.25"/>
  <cols>
    <col min="1" max="10" width="9.140625" style="34"/>
    <col min="11" max="11" width="18.85546875" style="34" customWidth="1"/>
    <col min="12" max="16384" width="9.140625" style="34"/>
  </cols>
  <sheetData>
    <row r="1" spans="2:6" x14ac:dyDescent="0.25">
      <c r="C1" s="35"/>
      <c r="D1" s="35" t="s">
        <v>7</v>
      </c>
    </row>
    <row r="2" spans="2:6" x14ac:dyDescent="0.25">
      <c r="C2" s="35" t="s">
        <v>2</v>
      </c>
      <c r="D2" s="35">
        <v>30</v>
      </c>
    </row>
    <row r="3" spans="2:6" x14ac:dyDescent="0.25">
      <c r="C3" s="35" t="s">
        <v>3</v>
      </c>
      <c r="D3" s="35">
        <v>25</v>
      </c>
      <c r="F3" s="36" t="s">
        <v>24</v>
      </c>
    </row>
    <row r="4" spans="2:6" x14ac:dyDescent="0.25">
      <c r="C4" s="35" t="s">
        <v>6</v>
      </c>
      <c r="D4" s="35">
        <v>18</v>
      </c>
    </row>
    <row r="5" spans="2:6" x14ac:dyDescent="0.25">
      <c r="C5" s="35" t="s">
        <v>5</v>
      </c>
      <c r="D5" s="35">
        <v>12</v>
      </c>
    </row>
    <row r="6" spans="2:6" x14ac:dyDescent="0.25">
      <c r="C6" s="35" t="s">
        <v>4</v>
      </c>
      <c r="D6" s="35">
        <v>7</v>
      </c>
    </row>
    <row r="7" spans="2:6" x14ac:dyDescent="0.25">
      <c r="C7" s="35"/>
      <c r="D7" s="35" t="s">
        <v>8</v>
      </c>
    </row>
    <row r="8" spans="2:6" x14ac:dyDescent="0.25">
      <c r="C8" s="35" t="s">
        <v>2</v>
      </c>
      <c r="D8" s="35">
        <v>11</v>
      </c>
    </row>
    <row r="9" spans="2:6" x14ac:dyDescent="0.25">
      <c r="C9" s="35" t="s">
        <v>3</v>
      </c>
      <c r="D9" s="35">
        <v>9</v>
      </c>
    </row>
    <row r="10" spans="2:6" x14ac:dyDescent="0.25">
      <c r="C10" s="35" t="s">
        <v>6</v>
      </c>
      <c r="D10" s="35">
        <v>7</v>
      </c>
    </row>
    <row r="11" spans="2:6" x14ac:dyDescent="0.25">
      <c r="C11" s="35" t="s">
        <v>5</v>
      </c>
      <c r="D11" s="35">
        <v>5</v>
      </c>
    </row>
    <row r="12" spans="2:6" x14ac:dyDescent="0.25">
      <c r="C12" s="35" t="s">
        <v>4</v>
      </c>
      <c r="D12" s="35">
        <v>0</v>
      </c>
    </row>
    <row r="15" spans="2:6" x14ac:dyDescent="0.25">
      <c r="B15" s="34" t="s">
        <v>35</v>
      </c>
    </row>
    <row r="22" spans="2:11" x14ac:dyDescent="0.25">
      <c r="B22" s="34" t="s">
        <v>10</v>
      </c>
    </row>
    <row r="24" spans="2:11" x14ac:dyDescent="0.25">
      <c r="B24" s="34" t="s">
        <v>36</v>
      </c>
    </row>
    <row r="26" spans="2:11" x14ac:dyDescent="0.25">
      <c r="B26" s="34" t="s">
        <v>9</v>
      </c>
    </row>
    <row r="30" spans="2:11" x14ac:dyDescent="0.25">
      <c r="B30" s="34" t="s">
        <v>43</v>
      </c>
    </row>
    <row r="32" spans="2:11" x14ac:dyDescent="0.25">
      <c r="C32" s="35" t="s">
        <v>14</v>
      </c>
      <c r="D32" s="35"/>
      <c r="K32" s="34" t="s">
        <v>20</v>
      </c>
    </row>
    <row r="33" spans="3:12" x14ac:dyDescent="0.25">
      <c r="C33" s="35"/>
      <c r="D33" s="35"/>
    </row>
    <row r="34" spans="3:12" x14ac:dyDescent="0.25">
      <c r="C34" s="37">
        <v>0.2</v>
      </c>
      <c r="D34" s="37">
        <v>0.08</v>
      </c>
      <c r="K34" s="38" t="s">
        <v>21</v>
      </c>
      <c r="L34" s="39"/>
    </row>
    <row r="35" spans="3:12" x14ac:dyDescent="0.25">
      <c r="C35" s="37">
        <v>0.4</v>
      </c>
      <c r="D35" s="37">
        <v>0.02</v>
      </c>
      <c r="K35" s="38" t="s">
        <v>22</v>
      </c>
    </row>
    <row r="36" spans="3:12" x14ac:dyDescent="0.25">
      <c r="C36" s="37">
        <v>0.45</v>
      </c>
      <c r="D36" s="37">
        <v>0.02</v>
      </c>
      <c r="K36" s="38" t="s">
        <v>23</v>
      </c>
    </row>
    <row r="37" spans="3:12" x14ac:dyDescent="0.25">
      <c r="C37" s="37">
        <v>0.21</v>
      </c>
      <c r="D37" s="37">
        <v>0.08</v>
      </c>
    </row>
    <row r="38" spans="3:12" x14ac:dyDescent="0.25">
      <c r="C38" s="37">
        <v>0.19</v>
      </c>
      <c r="D38" s="37">
        <v>0.08</v>
      </c>
      <c r="G38" s="34" t="s">
        <v>19</v>
      </c>
    </row>
    <row r="39" spans="3:12" x14ac:dyDescent="0.25">
      <c r="C39" s="37">
        <v>0.48</v>
      </c>
      <c r="D39" s="37">
        <v>0.02</v>
      </c>
    </row>
    <row r="40" spans="3:12" x14ac:dyDescent="0.25">
      <c r="C40" s="37">
        <v>0.42</v>
      </c>
      <c r="D40" s="37">
        <v>0.02</v>
      </c>
    </row>
    <row r="41" spans="3:12" x14ac:dyDescent="0.25">
      <c r="D41" s="39"/>
    </row>
    <row r="44" spans="3:12" x14ac:dyDescent="0.25">
      <c r="C44" s="34" t="s">
        <v>33</v>
      </c>
    </row>
    <row r="46" spans="3:12" x14ac:dyDescent="0.25">
      <c r="C46" s="35" t="s">
        <v>41</v>
      </c>
      <c r="D46" s="35"/>
      <c r="F46" s="35" t="s">
        <v>37</v>
      </c>
      <c r="G46" s="35"/>
      <c r="J46" s="40" cm="1">
        <f t="array" aca="1" ref="J46:J48" ca="1">IF('Relevant Life calculator'!E14="","",INDIRECT('Relevant Life calculator'!E14&amp;"List"))</f>
        <v>0.2</v>
      </c>
      <c r="K46" s="34" t="s">
        <v>42</v>
      </c>
    </row>
    <row r="47" spans="3:12" x14ac:dyDescent="0.25">
      <c r="C47" s="35" t="s">
        <v>40</v>
      </c>
      <c r="D47" s="35"/>
      <c r="F47" s="35" t="s">
        <v>39</v>
      </c>
      <c r="G47" s="35"/>
      <c r="J47" s="41">
        <f ca="1"/>
        <v>0.4</v>
      </c>
    </row>
    <row r="48" spans="3:12" x14ac:dyDescent="0.25">
      <c r="C48" s="37">
        <v>0.2</v>
      </c>
      <c r="D48" s="37">
        <v>0.08</v>
      </c>
      <c r="F48" s="37">
        <v>0.19</v>
      </c>
      <c r="G48" s="37">
        <v>0.08</v>
      </c>
      <c r="J48" s="41">
        <f ca="1"/>
        <v>0.45</v>
      </c>
    </row>
    <row r="49" spans="3:10" x14ac:dyDescent="0.25">
      <c r="C49" s="37">
        <v>0.4</v>
      </c>
      <c r="D49" s="37">
        <v>0.02</v>
      </c>
      <c r="F49" s="37">
        <v>0.2</v>
      </c>
      <c r="G49" s="37">
        <v>0.08</v>
      </c>
      <c r="J49" s="41"/>
    </row>
    <row r="50" spans="3:10" x14ac:dyDescent="0.25">
      <c r="C50" s="37">
        <v>0.45</v>
      </c>
      <c r="D50" s="37">
        <v>0.02</v>
      </c>
      <c r="F50" s="37">
        <v>0.21</v>
      </c>
      <c r="G50" s="37">
        <v>0.08</v>
      </c>
      <c r="J50" s="41"/>
    </row>
    <row r="51" spans="3:10" x14ac:dyDescent="0.25">
      <c r="C51" s="42"/>
      <c r="D51" s="42"/>
      <c r="F51" s="37">
        <v>0.42</v>
      </c>
      <c r="G51" s="37">
        <v>0.02</v>
      </c>
      <c r="J51" s="41"/>
    </row>
    <row r="52" spans="3:10" x14ac:dyDescent="0.25">
      <c r="C52" s="42"/>
      <c r="D52" s="42"/>
      <c r="F52" s="37">
        <v>0.45</v>
      </c>
      <c r="G52" s="37">
        <v>0.02</v>
      </c>
    </row>
    <row r="53" spans="3:10" x14ac:dyDescent="0.25">
      <c r="C53" s="42"/>
      <c r="D53" s="42"/>
      <c r="F53" s="37">
        <v>0.48</v>
      </c>
      <c r="G53" s="37">
        <v>0.02</v>
      </c>
    </row>
  </sheetData>
  <sheetProtection sheet="1" objects="1" scenarios="1"/>
  <pageMargins left="0.7" right="0.7" top="0.75" bottom="0.75" header="0.3" footer="0.3"/>
</worksheet>
</file>

<file path=docMetadata/LabelInfo.xml><?xml version="1.0" encoding="utf-8"?>
<clbl:labelList xmlns:clbl="http://schemas.microsoft.com/office/2020/mipLabelMetadata">
  <clbl:label id="{e4aa51bc-fa99-4daa-99b3-4f7aefcb4aa3}" enabled="1" method="Privileged" siteId="{42d0d02d-6286-465e-999b-31006231ef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Relevant Life calculator</vt:lpstr>
      <vt:lpstr>Lookups</vt:lpstr>
      <vt:lpstr>NoList</vt:lpstr>
      <vt:lpstr>YesList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Dale</dc:creator>
  <cp:lastModifiedBy>David Wilkinson</cp:lastModifiedBy>
  <cp:lastPrinted>2026-03-18T09:52:59Z</cp:lastPrinted>
  <dcterms:created xsi:type="dcterms:W3CDTF">2025-12-02T10:46:48Z</dcterms:created>
  <dcterms:modified xsi:type="dcterms:W3CDTF">2026-07-22T10:06:05Z</dcterms:modified>
</cp:coreProperties>
</file>